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79" documentId="13_ncr:1_{51BBD00A-6158-4C40-843B-67A4E028F161}" xr6:coauthVersionLast="47" xr6:coauthVersionMax="47" xr10:uidLastSave="{FC334CFF-4A8C-4E39-9C65-1EBC354FF17B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<sst xmlns="http://schemas.openxmlformats.org/spreadsheetml/2006/main" count="63" uniqueCount="52">
  <si>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</si>
  <si>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</si>
  <si>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</si>
  <si>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</si>
  <si>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</si>
  <si>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</si>
  <si>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</si>
  <si>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</si>
  <si>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</si>
  <si>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</si>
  <si>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</si>
  <si>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</si>
  <si>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</si>
  <si>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</si>
  <si>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</si>
  <si>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</si>
  <si>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</si>
  <si>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</si>
  <si>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</si>
  <si>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</si>
  <si>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</si>
  <si>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</si>
  <si>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</si>
  <si>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</si>
  <si>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</si>
  <si>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</si>
  <si>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</si>
  <si>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</si>
  <si>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</si>
  <si>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</si>
  <si>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</si>
  <si>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</si>
  <si>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</si>
  <si>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</si>
  <si>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</si>
  <si>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</si>
  <si>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</si>
  <si>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</si>
  <si>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GクロスまたはDクロス後に有効なEB出現で、エントリー待ち、EB高値or安値ブレイクでエントリー。</t>
    <rPh sb="11" eb="12">
      <t>アト</t>
    </rPh>
    <rPh sb="13" eb="15">
      <t>ユウコウ</t>
    </rPh>
    <rPh sb="18" eb="20">
      <t>シュツゲン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</si>
  <si>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</si>
  <si>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</si>
  <si>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</si>
  <si>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検証ｊ５</t>
    <rPh sb="0" eb="2">
      <t>ケンショウ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</si>
  <si>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</si>
  <si>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</si>
  <si>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検証８</t>
    <rPh sb="0" eb="2">
      <t>ケンショウ</t>
    </rPh>
    <phoneticPr fontId="1"/>
  </si>
  <si>
    <t>検証９</t>
    <rPh sb="0" eb="2">
      <t>ケンショウ</t>
    </rPh>
    <phoneticPr fontId="1"/>
  </si>
  <si>
    <t>検証１０</t>
    <rPh sb="0" eb="2">
      <t>ケンショウ</t>
    </rPh>
    <phoneticPr fontId="1"/>
  </si>
  <si>
    <t>検証１１</t>
    <rPh sb="0" eb="2">
      <t>ケンショウ</t>
    </rPh>
    <phoneticPr fontId="1"/>
  </si>
  <si>
    <t>上記の欄に、感想を含めて記載しております。</t>
    <rPh sb="0" eb="2">
      <t>ジョウキ</t>
    </rPh>
    <rPh sb="3" eb="4">
      <t>ラン</t>
    </rPh>
    <rPh sb="6" eb="8">
      <t>カンソウ</t>
    </rPh>
    <rPh sb="9" eb="10">
      <t>フク</t>
    </rPh>
    <rPh sb="12" eb="14">
      <t>キサイ</t>
    </rPh>
    <phoneticPr fontId="1"/>
  </si>
  <si>
    <t>９月２３日から始めたデモトレードでは、エントリーサインを１回見過ごしたこともあり、９月３０日時点では、エントリーのシグナルが出ていない。なので、PBとEBで設定したマイルールに何となく不安を感じるときがあった。でも、今回の検証で、月あたり５－６回のチャンスで、これまで通り８０％超の勝率になっていることを確認し、デモトレードの場面では、時の流れが遅いので、じっくり待とうと思います。</t>
    <rPh sb="1" eb="2">
      <t>ガツ</t>
    </rPh>
    <rPh sb="4" eb="5">
      <t>ヒ</t>
    </rPh>
    <rPh sb="7" eb="8">
      <t>ハジ</t>
    </rPh>
    <rPh sb="29" eb="30">
      <t>カイ</t>
    </rPh>
    <rPh sb="30" eb="32">
      <t>ミス</t>
    </rPh>
    <rPh sb="42" eb="43">
      <t>ガツ</t>
    </rPh>
    <rPh sb="45" eb="46">
      <t>ヒ</t>
    </rPh>
    <rPh sb="46" eb="48">
      <t>ジテン</t>
    </rPh>
    <rPh sb="62" eb="63">
      <t>デ</t>
    </rPh>
    <rPh sb="78" eb="80">
      <t>セッテイ</t>
    </rPh>
    <rPh sb="88" eb="89">
      <t>ナン</t>
    </rPh>
    <rPh sb="92" eb="94">
      <t>フアン</t>
    </rPh>
    <rPh sb="95" eb="96">
      <t>カン</t>
    </rPh>
    <rPh sb="108" eb="110">
      <t>コンカイ</t>
    </rPh>
    <rPh sb="111" eb="113">
      <t>ケンショウ</t>
    </rPh>
    <rPh sb="115" eb="116">
      <t>ツキ</t>
    </rPh>
    <rPh sb="122" eb="123">
      <t>カイ</t>
    </rPh>
    <rPh sb="134" eb="135">
      <t>トオ</t>
    </rPh>
    <rPh sb="139" eb="140">
      <t>チョウ</t>
    </rPh>
    <rPh sb="141" eb="143">
      <t>ショウリツ</t>
    </rPh>
    <rPh sb="152" eb="154">
      <t>カクニン</t>
    </rPh>
    <rPh sb="163" eb="165">
      <t>バメン</t>
    </rPh>
    <rPh sb="168" eb="169">
      <t>トキ</t>
    </rPh>
    <rPh sb="170" eb="171">
      <t>ナガ</t>
    </rPh>
    <rPh sb="173" eb="174">
      <t>オソ</t>
    </rPh>
    <rPh sb="182" eb="183">
      <t>マ</t>
    </rPh>
    <rPh sb="186" eb="187">
      <t>オモ</t>
    </rPh>
    <phoneticPr fontId="1"/>
  </si>
  <si>
    <t>検証をせずに、フライングで、試しに行ったFIBﾄﾚｰﾄﾞのデモトレの勝率が６６％　２勝１敗となったことを踏まえ、次回はFIBトレードでの検証を行いたい。</t>
    <rPh sb="0" eb="2">
      <t>ケンショウ</t>
    </rPh>
    <rPh sb="14" eb="15">
      <t>タメ</t>
    </rPh>
    <rPh sb="17" eb="18">
      <t>オコナ</t>
    </rPh>
    <rPh sb="34" eb="36">
      <t>ショウリツ</t>
    </rPh>
    <rPh sb="42" eb="43">
      <t>カ</t>
    </rPh>
    <rPh sb="44" eb="45">
      <t>ヤブ</t>
    </rPh>
    <rPh sb="52" eb="53">
      <t>フ</t>
    </rPh>
    <rPh sb="56" eb="58">
      <t>ジカイ</t>
    </rPh>
    <rPh sb="68" eb="70">
      <t>ケンショウ</t>
    </rPh>
    <rPh sb="71" eb="72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</si>
</sst>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0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2</xdr:row>
      <xdr:rowOff>35719</xdr:rowOff>
    </xdr:from>
    <xdr:to>
      <xdr:col>15</xdr:col>
      <xdr:colOff>141645</xdr:colOff>
      <xdr:row>37</xdr:row>
      <xdr:rowOff>140682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F511D198-227D-4D56-AF93-8F6DE6432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392907"/>
          <a:ext cx="8737957" cy="63557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</xdr:row>
      <xdr:rowOff>47625</xdr:rowOff>
    </xdr:from>
    <xdr:to>
      <xdr:col>14</xdr:col>
      <xdr:colOff>265270</xdr:colOff>
      <xdr:row>76</xdr:row>
      <xdr:rowOff>2581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30F0C29-29CF-4D18-9834-142DAB5BE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191375"/>
          <a:ext cx="8242457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95250</xdr:rowOff>
    </xdr:from>
    <xdr:to>
      <xdr:col>14</xdr:col>
      <xdr:colOff>255741</xdr:colOff>
      <xdr:row>114</xdr:row>
      <xdr:rowOff>50206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75EB83C8-D279-4014-BED0-2E0AC7779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4025563"/>
          <a:ext cx="8232928" cy="6384331"/>
        </a:xfrm>
        <a:prstGeom prst="rect">
          <a:avLst/>
        </a:prstGeom>
      </xdr:spPr>
    </xdr:pic>
    <xdr:clientData/>
  </xdr:twoCellAnchor>
  <xdr:twoCellAnchor editAs="oneCell">
    <xdr:from>
      <xdr:col>0</xdr:col>
      <xdr:colOff>428626</xdr:colOff>
      <xdr:row>117</xdr:row>
      <xdr:rowOff>59531</xdr:rowOff>
    </xdr:from>
    <xdr:to>
      <xdr:col>14</xdr:col>
      <xdr:colOff>165246</xdr:colOff>
      <xdr:row>152</xdr:row>
      <xdr:rowOff>135907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3DF940C6-E409-4008-8291-2D4F3518A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26" y="20955000"/>
          <a:ext cx="8213870" cy="6327157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155</xdr:row>
      <xdr:rowOff>35718</xdr:rowOff>
    </xdr:from>
    <xdr:to>
      <xdr:col>14</xdr:col>
      <xdr:colOff>262873</xdr:colOff>
      <xdr:row>191</xdr:row>
      <xdr:rowOff>19260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DDDAE8E-E4F7-4352-A2CD-C9F028E2F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5782" y="27717749"/>
          <a:ext cx="8204341" cy="6412917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193</xdr:row>
      <xdr:rowOff>47625</xdr:rowOff>
    </xdr:from>
    <xdr:to>
      <xdr:col>13</xdr:col>
      <xdr:colOff>469879</xdr:colOff>
      <xdr:row>229</xdr:row>
      <xdr:rowOff>12109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EA30186-3907-4E7B-A0B1-6EACDC4D4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3875" y="34516219"/>
          <a:ext cx="7804129" cy="6393859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231</xdr:row>
      <xdr:rowOff>71438</xdr:rowOff>
    </xdr:from>
    <xdr:to>
      <xdr:col>15</xdr:col>
      <xdr:colOff>263143</xdr:colOff>
      <xdr:row>267</xdr:row>
      <xdr:rowOff>16865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C1FE75E-E295-4B9F-9D76-E911C84FA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157" y="41326594"/>
          <a:ext cx="8871361" cy="6374802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269</xdr:row>
      <xdr:rowOff>35719</xdr:rowOff>
    </xdr:from>
    <xdr:to>
      <xdr:col>15</xdr:col>
      <xdr:colOff>205970</xdr:colOff>
      <xdr:row>305</xdr:row>
      <xdr:rowOff>203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64CFC47-8189-4E8B-9F91-236107C3C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88157" y="48077438"/>
          <a:ext cx="8814188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307</xdr:row>
      <xdr:rowOff>47625</xdr:rowOff>
    </xdr:from>
    <xdr:to>
      <xdr:col>15</xdr:col>
      <xdr:colOff>217876</xdr:colOff>
      <xdr:row>342</xdr:row>
      <xdr:rowOff>171645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FB30236-2459-49B4-B7E2-E29A1C16E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00063" y="54875906"/>
          <a:ext cx="8814188" cy="637480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345</xdr:row>
      <xdr:rowOff>83344</xdr:rowOff>
    </xdr:from>
    <xdr:to>
      <xdr:col>15</xdr:col>
      <xdr:colOff>213120</xdr:colOff>
      <xdr:row>381</xdr:row>
      <xdr:rowOff>66886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45396CB8-2885-49D7-9EC9-42E67C0C2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6250" y="61698188"/>
          <a:ext cx="8833245" cy="6412917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384</xdr:row>
      <xdr:rowOff>35719</xdr:rowOff>
    </xdr:from>
    <xdr:to>
      <xdr:col>15</xdr:col>
      <xdr:colOff>229782</xdr:colOff>
      <xdr:row>420</xdr:row>
      <xdr:rowOff>19261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8D2CD80-6305-46F9-BDC1-C5912B14E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11969" y="68615719"/>
          <a:ext cx="8814188" cy="6412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Q15" sqref="Q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44139</v>
      </c>
      <c r="C9" s="50">
        <v>1</v>
      </c>
      <c r="D9" s="54">
        <v>1.27</v>
      </c>
      <c r="E9" s="55">
        <v>-1</v>
      </c>
      <c r="F9" s="84">
        <v>-1</v>
      </c>
      <c r="G9" s="22">
        <f>IF(D9="","",G8+M9)</f>
        <v>103810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44140</v>
      </c>
      <c r="C10" s="47">
        <v>1</v>
      </c>
      <c r="D10" s="56">
        <v>1.27</v>
      </c>
      <c r="E10" s="57">
        <v>-1</v>
      </c>
      <c r="F10" s="83">
        <v>-1</v>
      </c>
      <c r="G10" s="22">
        <f t="shared" ref="G10:G42" si="2">IF(D10="","",G9+M10)</f>
        <v>107765.16099999999</v>
      </c>
      <c r="H10" s="22">
        <f t="shared" ref="H10:H42" si="3">IF(E10="","",H9+N10)</f>
        <v>94090</v>
      </c>
      <c r="I10" s="22">
        <f t="shared" ref="I10:I42" si="4">IF(F10="","",I9+O10)</f>
        <v>94090</v>
      </c>
      <c r="J10" s="44">
        <f t="shared" ref="J10:J12" si="5">IF(G9="","",G9*0.03)</f>
        <v>3114.2999999999997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3955.1609999999996</v>
      </c>
      <c r="N10" s="45">
        <f t="shared" ref="N10:N12" si="9">IF(E10="","",K10*E10)</f>
        <v>-2910</v>
      </c>
      <c r="O10" s="46">
        <f t="shared" ref="O10:O12" si="10">IF(F10="","",L10*F10)</f>
        <v>-2910</v>
      </c>
      <c r="P10" s="40"/>
      <c r="Q10" s="40"/>
      <c r="R10" s="40"/>
    </row>
    <row r="11" spans="1:18" x14ac:dyDescent="0.4">
      <c r="A11" s="9">
        <v>3</v>
      </c>
      <c r="B11" s="5">
        <v>44147</v>
      </c>
      <c r="C11" s="47">
        <v>2</v>
      </c>
      <c r="D11" s="56">
        <v>1.27</v>
      </c>
      <c r="E11" s="57">
        <v>1.5</v>
      </c>
      <c r="F11" s="83">
        <v>2</v>
      </c>
      <c r="G11" s="22">
        <f t="shared" si="2"/>
        <v>111871.01363409999</v>
      </c>
      <c r="H11" s="22">
        <f t="shared" si="3"/>
        <v>98324.05</v>
      </c>
      <c r="I11" s="22">
        <f t="shared" si="4"/>
        <v>99735.4</v>
      </c>
      <c r="J11" s="44">
        <f t="shared" si="5"/>
        <v>3232.9548299999997</v>
      </c>
      <c r="K11" s="45">
        <f t="shared" si="6"/>
        <v>2822.7</v>
      </c>
      <c r="L11" s="46">
        <f t="shared" si="7"/>
        <v>2822.7</v>
      </c>
      <c r="M11" s="44">
        <f t="shared" si="8"/>
        <v>4105.8526340999997</v>
      </c>
      <c r="N11" s="45">
        <f t="shared" si="9"/>
        <v>4234.0499999999993</v>
      </c>
      <c r="O11" s="46">
        <f t="shared" si="10"/>
        <v>5645.4</v>
      </c>
      <c r="P11" s="40"/>
      <c r="Q11" s="40"/>
      <c r="R11" s="40"/>
    </row>
    <row r="12" spans="1:18" x14ac:dyDescent="0.4">
      <c r="A12" s="9">
        <v>4</v>
      </c>
      <c r="B12" s="5">
        <v>44155</v>
      </c>
      <c r="C12" s="47">
        <v>1</v>
      </c>
      <c r="D12" s="56">
        <v>1.27</v>
      </c>
      <c r="E12" s="57">
        <v>1.5</v>
      </c>
      <c r="F12" s="85">
        <v>2</v>
      </c>
      <c r="G12" s="22">
        <f t="shared" si="2"/>
        <v>116133.29925355921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3356.1304090229996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4262.2856194592096</v>
      </c>
      <c r="N12" s="45">
        <f t="shared" si="9"/>
        <v>4424.5822500000004</v>
      </c>
      <c r="O12" s="46">
        <f t="shared" si="10"/>
        <v>5984.1239999999998</v>
      </c>
      <c r="P12" s="40"/>
      <c r="Q12" s="40"/>
      <c r="R12" s="40"/>
    </row>
    <row r="13" spans="1:18" x14ac:dyDescent="0.4">
      <c r="A13" s="9">
        <v>5</v>
      </c>
      <c r="B13" s="5">
        <v>44165</v>
      </c>
      <c r="C13" s="47">
        <v>1</v>
      </c>
      <c r="D13" s="56">
        <v>1.27</v>
      </c>
      <c r="E13" s="57">
        <v>1.5</v>
      </c>
      <c r="F13" s="83">
        <v>-1</v>
      </c>
      <c r="G13" s="22">
        <f t="shared" si="2"/>
        <v>120557.97795511982</v>
      </c>
      <c r="H13" s="22">
        <f t="shared" si="3"/>
        <v>107372.32070125001</v>
      </c>
      <c r="I13" s="22">
        <f t="shared" si="4"/>
        <v>102547.93827999999</v>
      </c>
      <c r="J13" s="44">
        <f t="shared" ref="J13:J58" si="11">IF(G12="","",G12*0.03)</f>
        <v>3483.998977606776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4424.6787015606051</v>
      </c>
      <c r="N13" s="45">
        <f t="shared" ref="N13:N58" si="15">IF(E13="","",K13*E13)</f>
        <v>4623.6884512500001</v>
      </c>
      <c r="O13" s="46">
        <f t="shared" ref="O13:O58" si="16">IF(F13="","",L13*F13)</f>
        <v>-3171.5857199999996</v>
      </c>
      <c r="P13" s="40"/>
      <c r="Q13" s="40"/>
      <c r="R13" s="40"/>
    </row>
    <row r="14" spans="1:18" x14ac:dyDescent="0.4">
      <c r="A14" s="9">
        <v>6</v>
      </c>
      <c r="B14" s="5">
        <v>44169</v>
      </c>
      <c r="C14" s="47">
        <v>1</v>
      </c>
      <c r="D14" s="56">
        <v>-1</v>
      </c>
      <c r="E14" s="57">
        <v>-1</v>
      </c>
      <c r="F14" s="83">
        <v>-1</v>
      </c>
      <c r="G14" s="22">
        <f t="shared" si="2"/>
        <v>116941.23861646622</v>
      </c>
      <c r="H14" s="22">
        <f t="shared" si="3"/>
        <v>104151.15108021251</v>
      </c>
      <c r="I14" s="22">
        <f t="shared" si="4"/>
        <v>99471.500131599983</v>
      </c>
      <c r="J14" s="44">
        <f t="shared" si="11"/>
        <v>3616.7393386535941</v>
      </c>
      <c r="K14" s="45">
        <f t="shared" si="12"/>
        <v>3221.1696210374998</v>
      </c>
      <c r="L14" s="46">
        <f t="shared" si="13"/>
        <v>3076.4381483999996</v>
      </c>
      <c r="M14" s="44">
        <f t="shared" si="14"/>
        <v>-3616.7393386535941</v>
      </c>
      <c r="N14" s="45">
        <f t="shared" si="15"/>
        <v>-3221.1696210374998</v>
      </c>
      <c r="O14" s="46">
        <f t="shared" si="16"/>
        <v>-3076.4381483999996</v>
      </c>
      <c r="P14" s="40"/>
      <c r="Q14" s="40"/>
      <c r="R14" s="40"/>
    </row>
    <row r="15" spans="1:18" x14ac:dyDescent="0.4">
      <c r="A15" s="9">
        <v>7</v>
      </c>
      <c r="B15" s="5">
        <v>44175</v>
      </c>
      <c r="C15" s="47">
        <v>2</v>
      </c>
      <c r="D15" s="56">
        <v>1.27</v>
      </c>
      <c r="E15" s="57">
        <v>1.5</v>
      </c>
      <c r="F15" s="85">
        <v>2</v>
      </c>
      <c r="G15" s="22">
        <f t="shared" si="2"/>
        <v>121396.69980775358</v>
      </c>
      <c r="H15" s="22">
        <f t="shared" si="3"/>
        <v>108837.95287882208</v>
      </c>
      <c r="I15" s="22">
        <f t="shared" si="4"/>
        <v>105439.79013949598</v>
      </c>
      <c r="J15" s="44">
        <f t="shared" si="11"/>
        <v>3508.2371584939865</v>
      </c>
      <c r="K15" s="45">
        <f t="shared" si="12"/>
        <v>3124.5345324063751</v>
      </c>
      <c r="L15" s="46">
        <f t="shared" si="13"/>
        <v>2984.1450039479996</v>
      </c>
      <c r="M15" s="44">
        <f t="shared" si="14"/>
        <v>4455.4611912873634</v>
      </c>
      <c r="N15" s="45">
        <f t="shared" si="15"/>
        <v>4686.8017986095629</v>
      </c>
      <c r="O15" s="46">
        <f t="shared" si="16"/>
        <v>5968.2900078959992</v>
      </c>
      <c r="P15" s="40"/>
      <c r="Q15" s="40"/>
      <c r="R15" s="40"/>
    </row>
    <row r="16" spans="1:18" x14ac:dyDescent="0.4">
      <c r="A16" s="9">
        <v>8</v>
      </c>
      <c r="B16" s="5">
        <v>44180</v>
      </c>
      <c r="C16" s="47">
        <v>1</v>
      </c>
      <c r="D16" s="56">
        <v>1.27</v>
      </c>
      <c r="E16" s="57">
        <v>1.5</v>
      </c>
      <c r="F16" s="85">
        <v>2</v>
      </c>
      <c r="G16" s="22">
        <f t="shared" si="2"/>
        <v>126021.91407042899</v>
      </c>
      <c r="H16" s="22">
        <f t="shared" si="3"/>
        <v>113735.66075836908</v>
      </c>
      <c r="I16" s="22">
        <f t="shared" si="4"/>
        <v>111766.17754786574</v>
      </c>
      <c r="J16" s="44">
        <f t="shared" si="11"/>
        <v>3641.9009942326074</v>
      </c>
      <c r="K16" s="45">
        <f t="shared" si="12"/>
        <v>3265.1385863646624</v>
      </c>
      <c r="L16" s="46">
        <f t="shared" si="13"/>
        <v>3163.1937041848792</v>
      </c>
      <c r="M16" s="44">
        <f t="shared" si="14"/>
        <v>4625.2142626754112</v>
      </c>
      <c r="N16" s="45">
        <f t="shared" si="15"/>
        <v>4897.7078795469934</v>
      </c>
      <c r="O16" s="46">
        <f t="shared" si="16"/>
        <v>6326.3874083697583</v>
      </c>
      <c r="P16" s="40"/>
      <c r="Q16" s="40"/>
      <c r="R16" s="40"/>
    </row>
    <row r="17" spans="1:18" x14ac:dyDescent="0.4">
      <c r="A17" s="9">
        <v>9</v>
      </c>
      <c r="B17" s="5">
        <v>44183</v>
      </c>
      <c r="C17" s="47">
        <v>2</v>
      </c>
      <c r="D17" s="56">
        <v>1.27</v>
      </c>
      <c r="E17" s="57">
        <v>1.5</v>
      </c>
      <c r="F17" s="85">
        <v>2</v>
      </c>
      <c r="G17" s="22">
        <f t="shared" si="2"/>
        <v>130823.34899651233</v>
      </c>
      <c r="H17" s="22">
        <f t="shared" si="3"/>
        <v>118853.76549249569</v>
      </c>
      <c r="I17" s="22">
        <f t="shared" si="4"/>
        <v>118472.14820073768</v>
      </c>
      <c r="J17" s="44">
        <f t="shared" si="11"/>
        <v>3780.6574221128694</v>
      </c>
      <c r="K17" s="45">
        <f t="shared" si="12"/>
        <v>3412.069822751072</v>
      </c>
      <c r="L17" s="46">
        <f t="shared" si="13"/>
        <v>3352.9853264359722</v>
      </c>
      <c r="M17" s="44">
        <f t="shared" si="14"/>
        <v>4801.4349260833442</v>
      </c>
      <c r="N17" s="45">
        <f t="shared" si="15"/>
        <v>5118.1047341266076</v>
      </c>
      <c r="O17" s="46">
        <f t="shared" si="16"/>
        <v>6705.9706528719444</v>
      </c>
      <c r="P17" s="40"/>
      <c r="Q17" s="40"/>
      <c r="R17" s="40"/>
    </row>
    <row r="18" spans="1:18" x14ac:dyDescent="0.4">
      <c r="A18" s="9">
        <v>10</v>
      </c>
      <c r="B18" s="5">
        <v>44188</v>
      </c>
      <c r="C18" s="47">
        <v>1</v>
      </c>
      <c r="D18" s="56">
        <v>1.27</v>
      </c>
      <c r="E18" s="57">
        <v>1.5</v>
      </c>
      <c r="F18" s="85">
        <v>2</v>
      </c>
      <c r="G18" s="22">
        <f t="shared" si="2"/>
        <v>135807.71859327945</v>
      </c>
      <c r="H18" s="22">
        <f t="shared" si="3"/>
        <v>124202.18493965799</v>
      </c>
      <c r="I18" s="22">
        <f t="shared" si="4"/>
        <v>125580.47709278193</v>
      </c>
      <c r="J18" s="44">
        <f t="shared" si="11"/>
        <v>3924.7004698953697</v>
      </c>
      <c r="K18" s="45">
        <f t="shared" si="12"/>
        <v>3565.6129647748703</v>
      </c>
      <c r="L18" s="46">
        <f t="shared" si="13"/>
        <v>3554.1644460221301</v>
      </c>
      <c r="M18" s="44">
        <f t="shared" si="14"/>
        <v>4984.3695967671192</v>
      </c>
      <c r="N18" s="45">
        <f t="shared" si="15"/>
        <v>5348.419447162305</v>
      </c>
      <c r="O18" s="46">
        <f t="shared" si="16"/>
        <v>7108.3288920442601</v>
      </c>
      <c r="P18" s="40"/>
      <c r="Q18" s="40"/>
      <c r="R18" s="40"/>
    </row>
    <row r="19" spans="1:18" x14ac:dyDescent="0.4">
      <c r="A19" s="9">
        <v>11</v>
      </c>
      <c r="B19" s="5">
        <v>44193</v>
      </c>
      <c r="C19" s="47">
        <v>2</v>
      </c>
      <c r="D19" s="56">
        <v>-1</v>
      </c>
      <c r="E19" s="57">
        <v>-1</v>
      </c>
      <c r="F19" s="83">
        <v>-1</v>
      </c>
      <c r="G19" s="22">
        <f t="shared" si="2"/>
        <v>131733.48703548106</v>
      </c>
      <c r="H19" s="22">
        <f t="shared" si="3"/>
        <v>120476.11939146825</v>
      </c>
      <c r="I19" s="22">
        <f t="shared" si="4"/>
        <v>121813.06277999848</v>
      </c>
      <c r="J19" s="44">
        <f t="shared" si="11"/>
        <v>4074.2315577983836</v>
      </c>
      <c r="K19" s="45">
        <f t="shared" si="12"/>
        <v>3726.0655481897397</v>
      </c>
      <c r="L19" s="46">
        <f t="shared" si="13"/>
        <v>3767.4143127834577</v>
      </c>
      <c r="M19" s="44">
        <f t="shared" si="14"/>
        <v>-4074.2315577983836</v>
      </c>
      <c r="N19" s="45">
        <f t="shared" si="15"/>
        <v>-3726.0655481897397</v>
      </c>
      <c r="O19" s="46">
        <f t="shared" si="16"/>
        <v>-3767.4143127834577</v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>
        <f t="shared" si="11"/>
        <v>3952.0046110644316</v>
      </c>
      <c r="K20" s="45">
        <f t="shared" si="12"/>
        <v>3614.2835817440473</v>
      </c>
      <c r="L20" s="46">
        <f t="shared" si="13"/>
        <v>3654.3918833999542</v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9</v>
      </c>
      <c r="E59" s="7">
        <f>COUNTIF(E9:E58,1.5)</f>
        <v>7</v>
      </c>
      <c r="F59" s="8">
        <f>COUNTIF(F9:F58,2)</f>
        <v>6</v>
      </c>
      <c r="G59" s="69">
        <f>M59+G8</f>
        <v>131733.48703548108</v>
      </c>
      <c r="H59" s="70">
        <f>N59+H8</f>
        <v>120476.11939146824</v>
      </c>
      <c r="I59" s="71">
        <f>O59+I8</f>
        <v>121813.06277999851</v>
      </c>
      <c r="J59" s="66" t="s">
        <v>30</v>
      </c>
      <c r="K59" s="67">
        <f>B58-B9</f>
        <v>-44139</v>
      </c>
      <c r="L59" s="68" t="s">
        <v>31</v>
      </c>
      <c r="M59" s="80">
        <f>SUM(M9:M58)</f>
        <v>31733.48703548107</v>
      </c>
      <c r="N59" s="81">
        <f>SUM(N9:N58)</f>
        <v>20476.11939146823</v>
      </c>
      <c r="O59" s="82">
        <f>SUM(O9:O58)</f>
        <v>21813.062779998505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2</v>
      </c>
      <c r="E60" s="7">
        <f>COUNTIF(E9:E58,-1)</f>
        <v>4</v>
      </c>
      <c r="F60" s="8">
        <f>COUNTIF(F9:F58,-1)</f>
        <v>5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1.3173348703548109</v>
      </c>
      <c r="H61" s="76">
        <f t="shared" ref="H61" si="21">H59/H8</f>
        <v>1.2047611939146823</v>
      </c>
      <c r="I61" s="77">
        <f>I59/I8</f>
        <v>1.218130627799985</v>
      </c>
      <c r="J61" s="64">
        <f>(G61-100%)*30/K59</f>
        <v>-2.1568332111385229E-4</v>
      </c>
      <c r="K61" s="64">
        <f>(H61-100%)*30/K59</f>
        <v>-1.3917025345930965E-4</v>
      </c>
      <c r="L61" s="65">
        <f>(I61-100%)*30/K59</f>
        <v>-1.482570704818766E-4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0.81818181818181823</v>
      </c>
      <c r="E62" s="73">
        <f t="shared" si="22"/>
        <v>0.63636363636363635</v>
      </c>
      <c r="F62" s="74">
        <f>F59/(F59+F60+F61)</f>
        <v>0.54545454545454541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384"/>
  <sheetViews>
    <sheetView topLeftCell="A391" zoomScale="80" zoomScaleNormal="80" workbookViewId="0">
      <selection activeCell="U390" sqref="U39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0" spans="2:2" x14ac:dyDescent="0.4">
      <c r="B40" s="52" t="s">
        <v>39</v>
      </c>
    </row>
    <row r="78" spans="2:2" x14ac:dyDescent="0.4">
      <c r="B78" s="52" t="s">
        <v>40</v>
      </c>
    </row>
    <row r="117" spans="2:2" x14ac:dyDescent="0.4">
      <c r="B117" s="52" t="s">
        <v>41</v>
      </c>
    </row>
    <row r="155" spans="2:2" x14ac:dyDescent="0.4">
      <c r="B155" s="52" t="s">
        <v>42</v>
      </c>
    </row>
    <row r="193" spans="2:2" x14ac:dyDescent="0.4">
      <c r="B193" s="52" t="s">
        <v>43</v>
      </c>
    </row>
    <row r="231" spans="2:2" x14ac:dyDescent="0.4">
      <c r="B231" s="52" t="s">
        <v>44</v>
      </c>
    </row>
    <row r="269" spans="2:2" x14ac:dyDescent="0.4">
      <c r="B269" s="52" t="s">
        <v>45</v>
      </c>
    </row>
    <row r="307" spans="2:2" x14ac:dyDescent="0.4">
      <c r="B307" s="52" t="s">
        <v>46</v>
      </c>
    </row>
    <row r="345" spans="2:2" x14ac:dyDescent="0.4">
      <c r="B345" s="52" t="s">
        <v>47</v>
      </c>
    </row>
    <row r="384" spans="2:2" x14ac:dyDescent="0.4">
      <c r="B384" s="52" t="s">
        <v>48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E31" sqref="D31:E3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50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49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27</v>
      </c>
    </row>
    <row r="22" spans="1:10" x14ac:dyDescent="0.4">
      <c r="A22" s="98" t="s">
        <v>51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2021-09-30T14:12:15Z</dcterms:modified>
</cp:coreProperties>
</file>